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ulletin" sheetId="1" state="visible" r:id="rId3"/>
    <sheet name="Parametres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<sst xmlns="http://schemas.openxmlformats.org/spreadsheetml/2006/main" count="113" uniqueCount="94">
  <si>
    <t xml:space="preserve">BULLETIN DE PAIE — SECTEUR BTP (FRANCE)</t>
  </si>
  <si>
    <t xml:space="preserve">Remplir uniquement les cellules JAUNES (texte bleu). Les cotisations sont calculées à partir de l'onglet « Parametres » (PMSS, taux URSSAF, Agirc-Arrco, CSG/CRDS, PRO BTP, CIBTP).</t>
  </si>
  <si>
    <t xml:space="preserve">Employeur / raison sociale</t>
  </si>
  <si>
    <t xml:space="preserve">ENTREPRISE BTP SAS</t>
  </si>
  <si>
    <t xml:space="preserve">Salarié</t>
  </si>
  <si>
    <t xml:space="preserve">Jean DUPONT</t>
  </si>
  <si>
    <t xml:space="preserve">SIRET</t>
  </si>
  <si>
    <t xml:space="preserve">000 000 000 00000</t>
  </si>
  <si>
    <t xml:space="preserve">Emploi / classification</t>
  </si>
  <si>
    <t xml:space="preserve">Maçon N3P1</t>
  </si>
  <si>
    <t xml:space="preserve">Code APE / NAF</t>
  </si>
  <si>
    <t xml:space="preserve">4120A</t>
  </si>
  <si>
    <t xml:space="preserve">Période de paie</t>
  </si>
  <si>
    <t xml:space="preserve">Mois de …… 20..</t>
  </si>
  <si>
    <t xml:space="preserve">Convention collective</t>
  </si>
  <si>
    <t xml:space="preserve">Bâtiment — ouvriers (IDCC ....)</t>
  </si>
  <si>
    <t xml:space="preserve">Statut</t>
  </si>
  <si>
    <t xml:space="preserve">Ouvrier</t>
  </si>
  <si>
    <t xml:space="preserve">ÉLÉMENTS DE RÉMUNÉRATION</t>
  </si>
  <si>
    <t xml:space="preserve">Base</t>
  </si>
  <si>
    <t xml:space="preserve">Taux</t>
  </si>
  <si>
    <t xml:space="preserve">Gain (€)</t>
  </si>
  <si>
    <t xml:space="preserve">Salaire de base</t>
  </si>
  <si>
    <t xml:space="preserve">Heures supplémentaires 25 %</t>
  </si>
  <si>
    <t xml:space="preserve">Heures supplémentaires 50 %</t>
  </si>
  <si>
    <t xml:space="preserve">Prime de rendement / chantier</t>
  </si>
  <si>
    <t xml:space="preserve">Indemnité de trajet (zone)</t>
  </si>
  <si>
    <t xml:space="preserve">Indemnité de transport</t>
  </si>
  <si>
    <t xml:space="preserve">Indemnité de repas / panier</t>
  </si>
  <si>
    <t xml:space="preserve">Total indemnités non soumises (trajet, transport, panier)</t>
  </si>
  <si>
    <t xml:space="preserve">SALAIRE BRUT SOUMIS À COTISATIONS</t>
  </si>
  <si>
    <t xml:space="preserve">COTISATIONS ET CONTRIBUTIONS</t>
  </si>
  <si>
    <t xml:space="preserve">Taux salarial</t>
  </si>
  <si>
    <t xml:space="preserve">Part salariale (€)</t>
  </si>
  <si>
    <t xml:space="preserve">Taux patronal</t>
  </si>
  <si>
    <t xml:space="preserve">Part patronale (€)</t>
  </si>
  <si>
    <t xml:space="preserve">Santé — maladie, maternité, invalidité</t>
  </si>
  <si>
    <t xml:space="preserve">Vieillesse plafonnée (tranche 1)</t>
  </si>
  <si>
    <t xml:space="preserve">Vieillesse déplafonnée</t>
  </si>
  <si>
    <t xml:space="preserve">Allocations familiales</t>
  </si>
  <si>
    <t xml:space="preserve">Accidents du travail (taux BTP)</t>
  </si>
  <si>
    <t xml:space="preserve">Retraite complémentaire Agirc-Arrco T1</t>
  </si>
  <si>
    <t xml:space="preserve">Contribution d'équilibre général (CEG) T1</t>
  </si>
  <si>
    <t xml:space="preserve">Assurance chômage + AGS</t>
  </si>
  <si>
    <t xml:space="preserve">Prévoyance PRO BTP (ouvriers)</t>
  </si>
  <si>
    <t xml:space="preserve">Congés payés — caisse CIBTP</t>
  </si>
  <si>
    <t xml:space="preserve">OPPBTP — prévention BTP</t>
  </si>
  <si>
    <t xml:space="preserve">Formation professionnelle et apprentissage</t>
  </si>
  <si>
    <t xml:space="preserve">FNAL</t>
  </si>
  <si>
    <t xml:space="preserve">CSG déductible (98,25 % du brut)</t>
  </si>
  <si>
    <t xml:space="preserve">CSG non déductible + CRDS</t>
  </si>
  <si>
    <t xml:space="preserve">TOTAL DES COTISATIONS</t>
  </si>
  <si>
    <t xml:space="preserve">MONTANT NET SOCIAL</t>
  </si>
  <si>
    <t xml:space="preserve">Net imposable (net social + CSG/CRDS non déductible)</t>
  </si>
  <si>
    <t xml:space="preserve">Indemnités non soumises à cotisations</t>
  </si>
  <si>
    <t xml:space="preserve">Taux de prélèvement à la source</t>
  </si>
  <si>
    <t xml:space="preserve">Prélèvement à la source (impôt sur le revenu)</t>
  </si>
  <si>
    <t xml:space="preserve">Acomptes, avances, saisies</t>
  </si>
  <si>
    <t xml:space="preserve">NET À PAYER AU SALARIÉ</t>
  </si>
  <si>
    <t xml:space="preserve">COÛT TOTAL EMPLOYEUR</t>
  </si>
  <si>
    <t xml:space="preserve">Réduction générale dégressive (à déduire si applicable)</t>
  </si>
  <si>
    <t xml:space="preserve">Modèle simplifié à usage pédagogique. Les taux AT/MP, prévoyance PRO BTP, congés payés CIBTP et formation dépendent de votre effectif, de votre caisse et de votre convention collective. La réduction générale dégressive unique (RGDU) n'est pas calculée ici : la saisir manuellement. Faire valider par votre expert-comptable.</t>
  </si>
  <si>
    <t xml:space="preserve">PARAMÈTRES DE PAIE — FRANCE 2026</t>
  </si>
  <si>
    <t xml:space="preserve">PLAFONDS ET SEUILS</t>
  </si>
  <si>
    <t xml:space="preserve">Plafond mensuel de la sécurité sociale (PMSS)</t>
  </si>
  <si>
    <t xml:space="preserve">€ / mois</t>
  </si>
  <si>
    <t xml:space="preserve">SMIC horaire brut</t>
  </si>
  <si>
    <t xml:space="preserve">€ / heure</t>
  </si>
  <si>
    <t xml:space="preserve">Vieillesse plafonnée (T1)</t>
  </si>
  <si>
    <t xml:space="preserve">sur base plafonnée PMSS</t>
  </si>
  <si>
    <t xml:space="preserve">sur totalité du brut</t>
  </si>
  <si>
    <t xml:space="preserve">Agirc-Arrco tranche 1</t>
  </si>
  <si>
    <t xml:space="preserve">CEG tranche 1</t>
  </si>
  <si>
    <t xml:space="preserve">Prévoyance PRO BTP (part salariale)</t>
  </si>
  <si>
    <t xml:space="preserve">variable selon contrat</t>
  </si>
  <si>
    <t xml:space="preserve">TAUX PATRONAUX</t>
  </si>
  <si>
    <t xml:space="preserve">Maladie / maternité / invalidité</t>
  </si>
  <si>
    <t xml:space="preserve">13 % hors réduction</t>
  </si>
  <si>
    <t xml:space="preserve">5,25 % au-delà de 3,5 SMIC</t>
  </si>
  <si>
    <t xml:space="preserve">Accidents du travail (AT/MP) — BTP</t>
  </si>
  <si>
    <t xml:space="preserve">taux notifié par la CARSAT</t>
  </si>
  <si>
    <t xml:space="preserve">4,05 % + 0,25 %</t>
  </si>
  <si>
    <t xml:space="preserve">Prévoyance PRO BTP (part patronale)</t>
  </si>
  <si>
    <t xml:space="preserve">spécifique BTP, variable par caisse</t>
  </si>
  <si>
    <t xml:space="preserve">OPPBTP — prévention</t>
  </si>
  <si>
    <t xml:space="preserve">0,11 % du brut</t>
  </si>
  <si>
    <t xml:space="preserve">selon effectif</t>
  </si>
  <si>
    <t xml:space="preserve">0,50 % si effectif &gt;= 50</t>
  </si>
  <si>
    <t xml:space="preserve">CSG / CRDS</t>
  </si>
  <si>
    <t xml:space="preserve">Assiette CSG/CRDS (abattement 1,75 %)</t>
  </si>
  <si>
    <t xml:space="preserve">dans la limite de 4 PASS</t>
  </si>
  <si>
    <t xml:space="preserve">CSG déductible</t>
  </si>
  <si>
    <t xml:space="preserve">2,40 % + 0,50 %</t>
  </si>
  <si>
    <t xml:space="preserve">Sources : URSSAF, Agirc-Arrco, CIBTP, PRO BTP, OPPBTP — barèmes 2026. À vérifier chaque 1er janvier et à chaque loi de financement de la sécurité sociale.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</si>
</sst>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.00&quot; €&quot;"/>
    <numFmt numFmtId="166" formatCode="0.000%"/>
    <numFmt numFmtId="167" formatCode="0.00%"/>
    <numFmt numFmtId="168" formatCode="#,##0.00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Arial"/>
      <family val="0"/>
      <charset val="1"/>
    </font>
    <font>
      <i val="true"/>
      <sz val="8"/>
      <color rgb="FF666666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b val="true"/>
      <sz val="12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1B3A6B"/>
        <bgColor rgb="FF333333"/>
      </patternFill>
    </fill>
    <fill>
      <patternFill patternType="solid">
        <fgColor rgb="FFF2F4F7"/>
        <bgColor rgb="FFE8EDF5"/>
      </patternFill>
    </fill>
    <fill>
      <patternFill patternType="solid">
        <fgColor rgb="FFFFF6D6"/>
        <bgColor rgb="FFF2F4F7"/>
      </patternFill>
    </fill>
    <fill>
      <patternFill patternType="solid">
        <fgColor rgb="FF2E5490"/>
        <bgColor rgb="FF1B3A6B"/>
      </patternFill>
    </fill>
    <fill>
      <patternFill patternType="solid">
        <fgColor rgb="FFE8EDF5"/>
        <bgColor rgb="FFF2F4F7"/>
      </patternFill>
    </fill>
    <fill>
      <patternFill patternType="solid">
        <fgColor rgb="FFC8102E"/>
        <bgColor rgb="FF993300"/>
      </patternFill>
    </fill>
    <fill>
      <patternFill patternType="solid">
        <fgColor rgb="FFFFE0E3"/>
        <bgColor rgb="FFE8EDF5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8C2CC"/>
      </left>
      <right style="thin">
        <color rgb="FFB8C2CC"/>
      </right>
      <top style="thin">
        <color rgb="FFB8C2CC"/>
      </top>
      <bottom style="thin">
        <color rgb="FFB8C2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7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1" fillId="8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8102E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8C2CC"/>
      <rgbColor rgb="FF808080"/>
      <rgbColor rgb="FF9999FF"/>
      <rgbColor rgb="FF993366"/>
      <rgbColor rgb="FFFFF6D6"/>
      <rgbColor rgb="FFE8EDF5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4F7"/>
      <rgbColor rgb="FFCCFFCC"/>
      <rgbColor rgb="FFFFFF99"/>
      <rgbColor rgb="FF99CCFF"/>
      <rgbColor rgb="FFFF99CC"/>
      <rgbColor rgb="FFCC99FF"/>
      <rgbColor rgb="FFFFE0E3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1B3A6B"/>
      <rgbColor rgb="FF339966"/>
      <rgbColor rgb="FF003300"/>
      <rgbColor rgb="FF333300"/>
      <rgbColor rgb="FF993300"/>
      <rgbColor rgb="FF993366"/>
      <rgbColor rgb="FF2E5490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5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8"/>
    <col collapsed="false" customWidth="true" hidden="false" outlineLevel="0" max="2" min="2" style="0" width="14"/>
    <col collapsed="false" customWidth="true" hidden="false" outlineLevel="0" max="3" min="3" style="0" width="12"/>
    <col collapsed="false" customWidth="true" hidden="false" outlineLevel="0" max="6" min="4" style="0" width="14"/>
  </cols>
  <sheetData>
    <row r="1" customFormat="false" ht="30" hidden="false" customHeight="true" outlineLevel="0" collapsed="false">
      <c r="A1" s="1" t="s">
        <v>0</v>
      </c>
      <c r="B1" s="1"/>
      <c r="C1" s="1"/>
      <c r="D1" s="1"/>
      <c r="E1" s="1"/>
      <c r="F1" s="1"/>
    </row>
    <row r="2" customFormat="false" ht="27.75" hidden="false" customHeight="true" outlineLevel="0" collapsed="false">
      <c r="A2" s="2" t="s">
        <v>1</v>
      </c>
      <c r="B2" s="2"/>
      <c r="C2" s="2"/>
      <c r="D2" s="2"/>
      <c r="E2" s="2"/>
      <c r="F2" s="2"/>
    </row>
    <row r="4" customFormat="false" ht="23.85" hidden="false" customHeight="false" outlineLevel="0" collapsed="false">
      <c r="A4" s="3" t="s">
        <v>2</v>
      </c>
      <c r="B4" s="4" t="s">
        <v>3</v>
      </c>
      <c r="D4" s="3" t="s">
        <v>4</v>
      </c>
      <c r="E4" s="4" t="s">
        <v>5</v>
      </c>
    </row>
    <row r="5" customFormat="false" ht="23.85" hidden="false" customHeight="false" outlineLevel="0" collapsed="false">
      <c r="A5" s="3" t="s">
        <v>6</v>
      </c>
      <c r="B5" s="4" t="s">
        <v>7</v>
      </c>
      <c r="D5" s="3" t="s">
        <v>8</v>
      </c>
      <c r="E5" s="4" t="s">
        <v>9</v>
      </c>
    </row>
    <row r="6" customFormat="false" ht="23.85" hidden="false" customHeight="false" outlineLevel="0" collapsed="false">
      <c r="A6" s="3" t="s">
        <v>10</v>
      </c>
      <c r="B6" s="4" t="s">
        <v>11</v>
      </c>
      <c r="D6" s="3" t="s">
        <v>12</v>
      </c>
      <c r="E6" s="4" t="s">
        <v>13</v>
      </c>
    </row>
    <row r="7" customFormat="false" ht="35.05" hidden="false" customHeight="false" outlineLevel="0" collapsed="false">
      <c r="A7" s="3" t="s">
        <v>14</v>
      </c>
      <c r="B7" s="4" t="s">
        <v>15</v>
      </c>
      <c r="D7" s="3" t="s">
        <v>16</v>
      </c>
      <c r="E7" s="4" t="s">
        <v>17</v>
      </c>
    </row>
    <row r="9" customFormat="false" ht="27.75" hidden="false" customHeight="true" outlineLevel="0" collapsed="false">
      <c r="A9" s="5" t="s">
        <v>18</v>
      </c>
      <c r="B9" s="5" t="s">
        <v>19</v>
      </c>
      <c r="C9" s="5" t="s">
        <v>20</v>
      </c>
      <c r="D9" s="5" t="s">
        <v>21</v>
      </c>
      <c r="E9" s="5"/>
      <c r="F9" s="5"/>
    </row>
    <row r="10" customFormat="false" ht="15" hidden="false" customHeight="false" outlineLevel="0" collapsed="false">
      <c r="A10" s="6" t="s">
        <v>22</v>
      </c>
      <c r="B10" s="7" t="n">
        <v>151.67</v>
      </c>
      <c r="C10" s="7" t="n">
        <v>14.5</v>
      </c>
      <c r="D10" s="8" t="n">
        <f aca="false">IFERROR(B10*C10,0)</f>
        <v>2199.215</v>
      </c>
    </row>
    <row r="11" customFormat="false" ht="15" hidden="false" customHeight="false" outlineLevel="0" collapsed="false">
      <c r="A11" s="6" t="s">
        <v>23</v>
      </c>
      <c r="B11" s="7" t="n">
        <v>8</v>
      </c>
      <c r="C11" s="6" t="n">
        <f aca="false">C10*1.25</f>
        <v>18.125</v>
      </c>
      <c r="D11" s="8" t="n">
        <f aca="false">IFERROR(B11*C11,0)</f>
        <v>145</v>
      </c>
    </row>
    <row r="12" customFormat="false" ht="15" hidden="false" customHeight="false" outlineLevel="0" collapsed="false">
      <c r="A12" s="6" t="s">
        <v>24</v>
      </c>
      <c r="B12" s="7" t="n">
        <v>0</v>
      </c>
      <c r="C12" s="6" t="n">
        <f aca="false">C10*1.5</f>
        <v>21.75</v>
      </c>
      <c r="D12" s="8" t="n">
        <f aca="false">IFERROR(B12*C12,0)</f>
        <v>0</v>
      </c>
    </row>
    <row r="13" customFormat="false" ht="15" hidden="false" customHeight="false" outlineLevel="0" collapsed="false">
      <c r="A13" s="6" t="s">
        <v>25</v>
      </c>
      <c r="B13" s="7"/>
      <c r="C13" s="6"/>
      <c r="D13" s="9" t="n">
        <v>150</v>
      </c>
    </row>
    <row r="14" customFormat="false" ht="15" hidden="false" customHeight="false" outlineLevel="0" collapsed="false">
      <c r="A14" s="6" t="s">
        <v>26</v>
      </c>
      <c r="B14" s="7" t="n">
        <v>20</v>
      </c>
      <c r="C14" s="7" t="n">
        <v>4.5</v>
      </c>
      <c r="D14" s="8" t="n">
        <f aca="false">IFERROR(B14*C14,0)</f>
        <v>90</v>
      </c>
    </row>
    <row r="15" customFormat="false" ht="15" hidden="false" customHeight="false" outlineLevel="0" collapsed="false">
      <c r="A15" s="6" t="s">
        <v>27</v>
      </c>
      <c r="B15" s="7" t="n">
        <v>20</v>
      </c>
      <c r="C15" s="7" t="n">
        <v>3.2</v>
      </c>
      <c r="D15" s="8" t="n">
        <f aca="false">IFERROR(B15*C15,0)</f>
        <v>64</v>
      </c>
    </row>
    <row r="16" customFormat="false" ht="15" hidden="false" customHeight="false" outlineLevel="0" collapsed="false">
      <c r="A16" s="6" t="s">
        <v>28</v>
      </c>
      <c r="B16" s="7" t="n">
        <v>20</v>
      </c>
      <c r="C16" s="7" t="n">
        <v>11</v>
      </c>
      <c r="D16" s="8" t="n">
        <f aca="false">IFERROR(B16*C16,0)</f>
        <v>220</v>
      </c>
    </row>
    <row r="17" customFormat="false" ht="15" hidden="false" customHeight="false" outlineLevel="0" collapsed="false">
      <c r="A17" s="6" t="s">
        <v>29</v>
      </c>
      <c r="B17" s="6"/>
      <c r="C17" s="6"/>
      <c r="D17" s="8" t="n">
        <f aca="false">D14+D15+D16</f>
        <v>374</v>
      </c>
    </row>
    <row r="18" customFormat="false" ht="15" hidden="false" customHeight="false" outlineLevel="0" collapsed="false">
      <c r="A18" s="10" t="s">
        <v>30</v>
      </c>
      <c r="B18" s="6"/>
      <c r="C18" s="6"/>
      <c r="D18" s="11" t="n">
        <f aca="false">SUM(D10:D13)</f>
        <v>2494.215</v>
      </c>
    </row>
    <row r="20" customFormat="false" ht="27.75" hidden="false" customHeight="true" outlineLevel="0" collapsed="false">
      <c r="A20" s="5" t="s">
        <v>31</v>
      </c>
      <c r="B20" s="5" t="s">
        <v>19</v>
      </c>
      <c r="C20" s="5" t="s">
        <v>32</v>
      </c>
      <c r="D20" s="5" t="s">
        <v>33</v>
      </c>
      <c r="E20" s="5" t="s">
        <v>34</v>
      </c>
      <c r="F20" s="5" t="s">
        <v>35</v>
      </c>
    </row>
    <row r="21" customFormat="false" ht="15" hidden="false" customHeight="false" outlineLevel="0" collapsed="false">
      <c r="A21" s="6" t="s">
        <v>36</v>
      </c>
      <c r="B21" s="8" t="n">
        <f aca="false">$D$18</f>
        <v>2494.215</v>
      </c>
      <c r="C21" s="6"/>
      <c r="D21" s="6"/>
      <c r="E21" s="12" t="n">
        <f aca="false">Parametres!B12</f>
        <v>0.07</v>
      </c>
      <c r="F21" s="8" t="n">
        <f aca="false">ROUND(B21*E21,2)</f>
        <v>174.6</v>
      </c>
    </row>
    <row r="22" customFormat="false" ht="15" hidden="false" customHeight="false" outlineLevel="0" collapsed="false">
      <c r="A22" s="6" t="s">
        <v>37</v>
      </c>
      <c r="B22" s="8" t="n">
        <f aca="false">MIN($D$18,Parametres!$B$4)</f>
        <v>2494.215</v>
      </c>
      <c r="C22" s="12" t="n">
        <f aca="false">Parametres!B6</f>
        <v>0.069</v>
      </c>
      <c r="D22" s="8" t="n">
        <f aca="false">ROUND(B22*C22,2)</f>
        <v>172.1</v>
      </c>
      <c r="E22" s="12" t="n">
        <f aca="false">Parametres!B13</f>
        <v>0.0855</v>
      </c>
      <c r="F22" s="8" t="n">
        <f aca="false">ROUND(B22*E22,2)</f>
        <v>213.26</v>
      </c>
    </row>
    <row r="23" customFormat="false" ht="15" hidden="false" customHeight="false" outlineLevel="0" collapsed="false">
      <c r="A23" s="6" t="s">
        <v>38</v>
      </c>
      <c r="B23" s="8" t="n">
        <f aca="false">$D$18</f>
        <v>2494.215</v>
      </c>
      <c r="C23" s="12" t="n">
        <f aca="false">Parametres!B7</f>
        <v>0.004</v>
      </c>
      <c r="D23" s="8" t="n">
        <f aca="false">ROUND(B23*C23,2)</f>
        <v>9.98</v>
      </c>
      <c r="E23" s="12" t="n">
        <f aca="false">Parametres!B14</f>
        <v>0.0214</v>
      </c>
      <c r="F23" s="8" t="n">
        <f aca="false">ROUND(B23*E23,2)</f>
        <v>53.38</v>
      </c>
    </row>
    <row r="24" customFormat="false" ht="15" hidden="false" customHeight="false" outlineLevel="0" collapsed="false">
      <c r="A24" s="6" t="s">
        <v>39</v>
      </c>
      <c r="B24" s="8" t="n">
        <f aca="false">$D$18</f>
        <v>2494.215</v>
      </c>
      <c r="C24" s="6"/>
      <c r="D24" s="6"/>
      <c r="E24" s="12" t="n">
        <f aca="false">Parametres!B15</f>
        <v>0.0345</v>
      </c>
      <c r="F24" s="8" t="n">
        <f aca="false">ROUND(B24*E24,2)</f>
        <v>86.05</v>
      </c>
    </row>
    <row r="25" customFormat="false" ht="15" hidden="false" customHeight="false" outlineLevel="0" collapsed="false">
      <c r="A25" s="6" t="s">
        <v>40</v>
      </c>
      <c r="B25" s="8" t="n">
        <f aca="false">$D$18</f>
        <v>2494.215</v>
      </c>
      <c r="C25" s="6"/>
      <c r="D25" s="6"/>
      <c r="E25" s="12" t="n">
        <f aca="false">Parametres!B16</f>
        <v>0.045</v>
      </c>
      <c r="F25" s="8" t="n">
        <f aca="false">ROUND(B25*E25,2)</f>
        <v>112.24</v>
      </c>
    </row>
    <row r="26" customFormat="false" ht="15" hidden="false" customHeight="false" outlineLevel="0" collapsed="false">
      <c r="A26" s="6" t="s">
        <v>41</v>
      </c>
      <c r="B26" s="8" t="n">
        <f aca="false">MIN($D$18,Parametres!$B$4)</f>
        <v>2494.215</v>
      </c>
      <c r="C26" s="12" t="n">
        <f aca="false">Parametres!B8</f>
        <v>0.0315</v>
      </c>
      <c r="D26" s="8" t="n">
        <f aca="false">ROUND(B26*C26,2)</f>
        <v>78.57</v>
      </c>
      <c r="E26" s="12" t="n">
        <f aca="false">Parametres!B17</f>
        <v>0.0472</v>
      </c>
      <c r="F26" s="8" t="n">
        <f aca="false">ROUND(B26*E26,2)</f>
        <v>117.73</v>
      </c>
    </row>
    <row r="27" customFormat="false" ht="15" hidden="false" customHeight="false" outlineLevel="0" collapsed="false">
      <c r="A27" s="6" t="s">
        <v>42</v>
      </c>
      <c r="B27" s="8" t="n">
        <f aca="false">MIN($D$18,Parametres!$B$4)</f>
        <v>2494.215</v>
      </c>
      <c r="C27" s="12" t="n">
        <f aca="false">Parametres!B9</f>
        <v>0.0086</v>
      </c>
      <c r="D27" s="8" t="n">
        <f aca="false">ROUND(B27*C27,2)</f>
        <v>21.45</v>
      </c>
      <c r="E27" s="12" t="n">
        <f aca="false">Parametres!B18</f>
        <v>0.0129</v>
      </c>
      <c r="F27" s="8" t="n">
        <f aca="false">ROUND(B27*E27,2)</f>
        <v>32.18</v>
      </c>
    </row>
    <row r="28" customFormat="false" ht="15" hidden="false" customHeight="false" outlineLevel="0" collapsed="false">
      <c r="A28" s="6" t="s">
        <v>43</v>
      </c>
      <c r="B28" s="8" t="n">
        <f aca="false">$D$18</f>
        <v>2494.215</v>
      </c>
      <c r="C28" s="6"/>
      <c r="D28" s="6"/>
      <c r="E28" s="12" t="n">
        <f aca="false">Parametres!B19</f>
        <v>0.043</v>
      </c>
      <c r="F28" s="8" t="n">
        <f aca="false">ROUND(B28*E28,2)</f>
        <v>107.25</v>
      </c>
    </row>
    <row r="29" customFormat="false" ht="15" hidden="false" customHeight="false" outlineLevel="0" collapsed="false">
      <c r="A29" s="6" t="s">
        <v>44</v>
      </c>
      <c r="B29" s="8" t="n">
        <f aca="false">$D$18</f>
        <v>2494.215</v>
      </c>
      <c r="C29" s="12" t="n">
        <f aca="false">Parametres!B10</f>
        <v>0.014</v>
      </c>
      <c r="D29" s="8" t="n">
        <f aca="false">ROUND(B29*C29,2)</f>
        <v>34.92</v>
      </c>
      <c r="E29" s="12" t="n">
        <f aca="false">Parametres!B20</f>
        <v>0.021</v>
      </c>
      <c r="F29" s="8" t="n">
        <f aca="false">ROUND(B29*E29,2)</f>
        <v>52.38</v>
      </c>
    </row>
    <row r="30" customFormat="false" ht="15" hidden="false" customHeight="false" outlineLevel="0" collapsed="false">
      <c r="A30" s="6" t="s">
        <v>45</v>
      </c>
      <c r="B30" s="8" t="n">
        <f aca="false">$D$18</f>
        <v>2494.215</v>
      </c>
      <c r="C30" s="6"/>
      <c r="D30" s="6"/>
      <c r="E30" s="12" t="n">
        <f aca="false">Parametres!B21</f>
        <v>0.198</v>
      </c>
      <c r="F30" s="8" t="n">
        <f aca="false">ROUND(B30*E30,2)</f>
        <v>493.85</v>
      </c>
    </row>
    <row r="31" customFormat="false" ht="15" hidden="false" customHeight="false" outlineLevel="0" collapsed="false">
      <c r="A31" s="6" t="s">
        <v>46</v>
      </c>
      <c r="B31" s="8" t="n">
        <f aca="false">$D$18</f>
        <v>2494.215</v>
      </c>
      <c r="C31" s="6"/>
      <c r="D31" s="6"/>
      <c r="E31" s="12" t="n">
        <f aca="false">Parametres!B22</f>
        <v>0.0011</v>
      </c>
      <c r="F31" s="8" t="n">
        <f aca="false">ROUND(B31*E31,2)</f>
        <v>2.74</v>
      </c>
    </row>
    <row r="32" customFormat="false" ht="15" hidden="false" customHeight="false" outlineLevel="0" collapsed="false">
      <c r="A32" s="6" t="s">
        <v>47</v>
      </c>
      <c r="B32" s="8" t="n">
        <f aca="false">$D$18</f>
        <v>2494.215</v>
      </c>
      <c r="C32" s="6"/>
      <c r="D32" s="6"/>
      <c r="E32" s="12" t="n">
        <f aca="false">Parametres!B23</f>
        <v>0.0168</v>
      </c>
      <c r="F32" s="8" t="n">
        <f aca="false">ROUND(B32*E32,2)</f>
        <v>41.9</v>
      </c>
    </row>
    <row r="33" customFormat="false" ht="15" hidden="false" customHeight="false" outlineLevel="0" collapsed="false">
      <c r="A33" s="6" t="s">
        <v>48</v>
      </c>
      <c r="B33" s="8" t="n">
        <f aca="false">$D$18</f>
        <v>2494.215</v>
      </c>
      <c r="C33" s="6"/>
      <c r="D33" s="6"/>
      <c r="E33" s="12" t="n">
        <f aca="false">Parametres!B24</f>
        <v>0.001</v>
      </c>
      <c r="F33" s="8" t="n">
        <f aca="false">ROUND(B33*E33,2)</f>
        <v>2.49</v>
      </c>
    </row>
    <row r="34" customFormat="false" ht="15" hidden="false" customHeight="false" outlineLevel="0" collapsed="false">
      <c r="A34" s="6" t="s">
        <v>49</v>
      </c>
      <c r="B34" s="8" t="n">
        <f aca="false">$D$18*Parametres!$B$27</f>
        <v>2450.5662375</v>
      </c>
      <c r="C34" s="12" t="n">
        <f aca="false">Parametres!B28</f>
        <v>0.068</v>
      </c>
      <c r="D34" s="8" t="n">
        <f aca="false">ROUND(B34*C34,2)</f>
        <v>166.64</v>
      </c>
      <c r="E34" s="6"/>
      <c r="F34" s="6"/>
    </row>
    <row r="35" customFormat="false" ht="15" hidden="false" customHeight="false" outlineLevel="0" collapsed="false">
      <c r="A35" s="6" t="s">
        <v>50</v>
      </c>
      <c r="B35" s="8" t="n">
        <f aca="false">$D$18*Parametres!$B$27</f>
        <v>2450.5662375</v>
      </c>
      <c r="C35" s="12" t="n">
        <f aca="false">Parametres!B29</f>
        <v>0.029</v>
      </c>
      <c r="D35" s="8" t="n">
        <f aca="false">ROUND(B35*C35,2)</f>
        <v>71.07</v>
      </c>
      <c r="E35" s="6"/>
      <c r="F35" s="6"/>
    </row>
    <row r="36" customFormat="false" ht="15" hidden="false" customHeight="false" outlineLevel="0" collapsed="false">
      <c r="A36" s="10" t="s">
        <v>51</v>
      </c>
      <c r="B36" s="6"/>
      <c r="C36" s="6"/>
      <c r="D36" s="11" t="n">
        <f aca="false">SUM(D21:D35)</f>
        <v>554.73</v>
      </c>
      <c r="E36" s="6"/>
      <c r="F36" s="11" t="n">
        <f aca="false">SUM(F21:F35)</f>
        <v>1490.05</v>
      </c>
    </row>
    <row r="38" customFormat="false" ht="15" hidden="false" customHeight="false" outlineLevel="0" collapsed="false">
      <c r="A38" s="10" t="s">
        <v>52</v>
      </c>
      <c r="B38" s="6"/>
      <c r="C38" s="6"/>
      <c r="D38" s="13" t="n">
        <f aca="false">ROUND(D18-D36,2)</f>
        <v>1939.49</v>
      </c>
      <c r="E38" s="6"/>
      <c r="F38" s="6"/>
    </row>
    <row r="39" customFormat="false" ht="15" hidden="false" customHeight="false" outlineLevel="0" collapsed="false">
      <c r="A39" s="6" t="s">
        <v>53</v>
      </c>
      <c r="B39" s="6"/>
      <c r="C39" s="6"/>
      <c r="D39" s="8" t="n">
        <f aca="false">ROUND(D38+D35,2)</f>
        <v>2010.56</v>
      </c>
      <c r="E39" s="6"/>
      <c r="F39" s="6"/>
    </row>
    <row r="40" customFormat="false" ht="15" hidden="false" customHeight="false" outlineLevel="0" collapsed="false">
      <c r="A40" s="6" t="s">
        <v>54</v>
      </c>
      <c r="B40" s="6"/>
      <c r="C40" s="6"/>
      <c r="D40" s="8" t="n">
        <f aca="false">D17</f>
        <v>374</v>
      </c>
      <c r="E40" s="6"/>
      <c r="F40" s="6"/>
    </row>
    <row r="41" customFormat="false" ht="15" hidden="false" customHeight="false" outlineLevel="0" collapsed="false">
      <c r="A41" s="6" t="s">
        <v>55</v>
      </c>
      <c r="B41" s="6"/>
      <c r="C41" s="6"/>
      <c r="D41" s="14" t="n">
        <v>0.036</v>
      </c>
      <c r="E41" s="6"/>
      <c r="F41" s="6"/>
    </row>
    <row r="42" customFormat="false" ht="15" hidden="false" customHeight="false" outlineLevel="0" collapsed="false">
      <c r="A42" s="6" t="s">
        <v>56</v>
      </c>
      <c r="B42" s="6"/>
      <c r="C42" s="6"/>
      <c r="D42" s="8" t="n">
        <f aca="false">ROUND(D39*D41,2)</f>
        <v>72.38</v>
      </c>
      <c r="E42" s="6"/>
      <c r="F42" s="6"/>
    </row>
    <row r="43" customFormat="false" ht="15" hidden="false" customHeight="false" outlineLevel="0" collapsed="false">
      <c r="A43" s="6" t="s">
        <v>57</v>
      </c>
      <c r="B43" s="6"/>
      <c r="C43" s="6"/>
      <c r="D43" s="9" t="n">
        <v>0</v>
      </c>
      <c r="E43" s="6"/>
      <c r="F43" s="6"/>
    </row>
    <row r="45" customFormat="false" ht="30" hidden="false" customHeight="true" outlineLevel="0" collapsed="false">
      <c r="A45" s="15" t="s">
        <v>58</v>
      </c>
      <c r="B45" s="15"/>
      <c r="C45" s="15"/>
      <c r="D45" s="16" t="n">
        <f aca="false">ROUND(D38+D40-D42-D43,2)</f>
        <v>2241.11</v>
      </c>
      <c r="E45" s="16"/>
      <c r="F45" s="16"/>
    </row>
    <row r="47" customFormat="false" ht="15" hidden="false" customHeight="false" outlineLevel="0" collapsed="false">
      <c r="A47" s="10" t="s">
        <v>59</v>
      </c>
      <c r="B47" s="6"/>
      <c r="C47" s="6"/>
      <c r="D47" s="11" t="n">
        <f aca="false">ROUND(D18+D17+F36,2)</f>
        <v>4358.27</v>
      </c>
      <c r="E47" s="6"/>
      <c r="F47" s="6"/>
    </row>
    <row r="48" customFormat="false" ht="15" hidden="false" customHeight="false" outlineLevel="0" collapsed="false">
      <c r="A48" s="6" t="s">
        <v>60</v>
      </c>
      <c r="B48" s="6"/>
      <c r="C48" s="6"/>
      <c r="D48" s="9" t="n">
        <v>0</v>
      </c>
      <c r="E48" s="6"/>
      <c r="F48" s="6"/>
    </row>
    <row r="50" customFormat="false" ht="27.75" hidden="false" customHeight="true" outlineLevel="0" collapsed="false">
      <c r="A50" s="2" t="s">
        <v>61</v>
      </c>
      <c r="B50" s="2"/>
      <c r="C50" s="2"/>
      <c r="D50" s="2"/>
      <c r="E50" s="2"/>
      <c r="F50" s="2"/>
    </row>
  </sheetData>
  <mergeCells count="5">
    <mergeCell ref="A1:F1"/>
    <mergeCell ref="A2:F2"/>
    <mergeCell ref="A45:C45"/>
    <mergeCell ref="D45:F45"/>
    <mergeCell ref="A50:F5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2" min="2" style="0" width="16"/>
    <col collapsed="false" customWidth="true" hidden="false" outlineLevel="0" max="3" min="3" style="0" width="40"/>
  </cols>
  <sheetData>
    <row r="1" customFormat="false" ht="30" hidden="false" customHeight="true" outlineLevel="0" collapsed="false">
      <c r="A1" s="1" t="s">
        <v>62</v>
      </c>
      <c r="B1" s="1"/>
      <c r="C1" s="1"/>
    </row>
    <row r="3" customFormat="false" ht="15" hidden="false" customHeight="false" outlineLevel="0" collapsed="false">
      <c r="A3" s="17" t="s">
        <v>63</v>
      </c>
      <c r="B3" s="18"/>
      <c r="C3" s="18"/>
    </row>
    <row r="4" customFormat="false" ht="15" hidden="false" customHeight="false" outlineLevel="0" collapsed="false">
      <c r="A4" s="6" t="s">
        <v>64</v>
      </c>
      <c r="B4" s="19" t="n">
        <v>4005</v>
      </c>
      <c r="C4" s="20" t="s">
        <v>65</v>
      </c>
    </row>
    <row r="5" customFormat="false" ht="15" hidden="false" customHeight="false" outlineLevel="0" collapsed="false">
      <c r="A5" s="6" t="s">
        <v>66</v>
      </c>
      <c r="B5" s="19" t="n">
        <v>12.02</v>
      </c>
      <c r="C5" s="20" t="s">
        <v>67</v>
      </c>
    </row>
    <row r="6" customFormat="false" ht="15" hidden="false" customHeight="false" outlineLevel="0" collapsed="false">
      <c r="A6" s="18" t="s">
        <v>68</v>
      </c>
      <c r="B6" s="21" t="n">
        <v>0.069</v>
      </c>
      <c r="C6" s="22" t="s">
        <v>69</v>
      </c>
    </row>
    <row r="7" customFormat="false" ht="15" hidden="false" customHeight="false" outlineLevel="0" collapsed="false">
      <c r="A7" s="6" t="s">
        <v>38</v>
      </c>
      <c r="B7" s="21" t="n">
        <v>0.004</v>
      </c>
      <c r="C7" s="20" t="s">
        <v>70</v>
      </c>
    </row>
    <row r="8" customFormat="false" ht="15" hidden="false" customHeight="false" outlineLevel="0" collapsed="false">
      <c r="A8" s="6" t="s">
        <v>71</v>
      </c>
      <c r="B8" s="21" t="n">
        <v>0.0315</v>
      </c>
      <c r="C8" s="20" t="s">
        <v>69</v>
      </c>
    </row>
    <row r="9" customFormat="false" ht="15" hidden="false" customHeight="false" outlineLevel="0" collapsed="false">
      <c r="A9" s="6" t="s">
        <v>72</v>
      </c>
      <c r="B9" s="21" t="n">
        <v>0.0086</v>
      </c>
      <c r="C9" s="20" t="s">
        <v>69</v>
      </c>
    </row>
    <row r="10" customFormat="false" ht="15" hidden="false" customHeight="false" outlineLevel="0" collapsed="false">
      <c r="A10" s="6" t="s">
        <v>73</v>
      </c>
      <c r="B10" s="21" t="n">
        <v>0.014</v>
      </c>
      <c r="C10" s="20" t="s">
        <v>74</v>
      </c>
    </row>
    <row r="11" customFormat="false" ht="15" hidden="false" customHeight="false" outlineLevel="0" collapsed="false">
      <c r="A11" s="17" t="s">
        <v>75</v>
      </c>
      <c r="B11" s="18"/>
      <c r="C11" s="18"/>
    </row>
    <row r="12" customFormat="false" ht="15" hidden="false" customHeight="false" outlineLevel="0" collapsed="false">
      <c r="A12" s="6" t="s">
        <v>76</v>
      </c>
      <c r="B12" s="21" t="n">
        <v>0.07</v>
      </c>
      <c r="C12" s="20" t="s">
        <v>77</v>
      </c>
    </row>
    <row r="13" customFormat="false" ht="15" hidden="false" customHeight="false" outlineLevel="0" collapsed="false">
      <c r="A13" s="6" t="s">
        <v>68</v>
      </c>
      <c r="B13" s="21" t="n">
        <v>0.0855</v>
      </c>
      <c r="C13" s="20" t="s">
        <v>69</v>
      </c>
    </row>
    <row r="14" customFormat="false" ht="15" hidden="false" customHeight="false" outlineLevel="0" collapsed="false">
      <c r="A14" s="6" t="s">
        <v>38</v>
      </c>
      <c r="B14" s="21" t="n">
        <v>0.0214</v>
      </c>
      <c r="C14" s="20" t="s">
        <v>70</v>
      </c>
    </row>
    <row r="15" customFormat="false" ht="15" hidden="false" customHeight="false" outlineLevel="0" collapsed="false">
      <c r="A15" s="6" t="s">
        <v>39</v>
      </c>
      <c r="B15" s="21" t="n">
        <v>0.0345</v>
      </c>
      <c r="C15" s="20" t="s">
        <v>78</v>
      </c>
    </row>
    <row r="16" customFormat="false" ht="15" hidden="false" customHeight="false" outlineLevel="0" collapsed="false">
      <c r="A16" s="6" t="s">
        <v>79</v>
      </c>
      <c r="B16" s="21" t="n">
        <v>0.045</v>
      </c>
      <c r="C16" s="20" t="s">
        <v>80</v>
      </c>
    </row>
    <row r="17" customFormat="false" ht="15" hidden="false" customHeight="false" outlineLevel="0" collapsed="false">
      <c r="A17" s="6" t="s">
        <v>71</v>
      </c>
      <c r="B17" s="21" t="n">
        <v>0.0472</v>
      </c>
      <c r="C17" s="20" t="s">
        <v>69</v>
      </c>
    </row>
    <row r="18" customFormat="false" ht="15" hidden="false" customHeight="false" outlineLevel="0" collapsed="false">
      <c r="A18" s="6" t="s">
        <v>72</v>
      </c>
      <c r="B18" s="21" t="n">
        <v>0.0129</v>
      </c>
      <c r="C18" s="20" t="s">
        <v>69</v>
      </c>
    </row>
    <row r="19" customFormat="false" ht="15" hidden="false" customHeight="false" outlineLevel="0" collapsed="false">
      <c r="A19" s="6" t="s">
        <v>43</v>
      </c>
      <c r="B19" s="21" t="n">
        <v>0.043</v>
      </c>
      <c r="C19" s="20" t="s">
        <v>81</v>
      </c>
    </row>
    <row r="20" customFormat="false" ht="15" hidden="false" customHeight="false" outlineLevel="0" collapsed="false">
      <c r="A20" s="6" t="s">
        <v>82</v>
      </c>
      <c r="B20" s="21" t="n">
        <v>0.021</v>
      </c>
      <c r="C20" s="20" t="s">
        <v>74</v>
      </c>
    </row>
    <row r="21" customFormat="false" ht="15" hidden="false" customHeight="false" outlineLevel="0" collapsed="false">
      <c r="A21" s="6" t="s">
        <v>45</v>
      </c>
      <c r="B21" s="21" t="n">
        <v>0.198</v>
      </c>
      <c r="C21" s="20" t="s">
        <v>83</v>
      </c>
    </row>
    <row r="22" customFormat="false" ht="15" hidden="false" customHeight="false" outlineLevel="0" collapsed="false">
      <c r="A22" s="6" t="s">
        <v>84</v>
      </c>
      <c r="B22" s="21" t="n">
        <v>0.0011</v>
      </c>
      <c r="C22" s="20" t="s">
        <v>85</v>
      </c>
    </row>
    <row r="23" customFormat="false" ht="15" hidden="false" customHeight="false" outlineLevel="0" collapsed="false">
      <c r="A23" s="6" t="s">
        <v>47</v>
      </c>
      <c r="B23" s="21" t="n">
        <v>0.0168</v>
      </c>
      <c r="C23" s="20" t="s">
        <v>86</v>
      </c>
    </row>
    <row r="24" customFormat="false" ht="15" hidden="false" customHeight="false" outlineLevel="0" collapsed="false">
      <c r="A24" s="6" t="s">
        <v>48</v>
      </c>
      <c r="B24" s="21" t="n">
        <v>0.001</v>
      </c>
      <c r="C24" s="20" t="s">
        <v>87</v>
      </c>
    </row>
    <row r="25" customFormat="false" ht="15" hidden="false" customHeight="false" outlineLevel="0" collapsed="false">
      <c r="A25" s="6"/>
      <c r="B25" s="6"/>
      <c r="C25" s="6"/>
    </row>
    <row r="26" customFormat="false" ht="15" hidden="false" customHeight="false" outlineLevel="0" collapsed="false">
      <c r="A26" s="17" t="s">
        <v>88</v>
      </c>
      <c r="B26" s="18"/>
      <c r="C26" s="18"/>
    </row>
    <row r="27" customFormat="false" ht="15" hidden="false" customHeight="false" outlineLevel="0" collapsed="false">
      <c r="A27" s="6" t="s">
        <v>89</v>
      </c>
      <c r="B27" s="21" t="n">
        <v>0.9825</v>
      </c>
      <c r="C27" s="20" t="s">
        <v>90</v>
      </c>
    </row>
    <row r="28" customFormat="false" ht="15" hidden="false" customHeight="false" outlineLevel="0" collapsed="false">
      <c r="A28" s="6" t="s">
        <v>91</v>
      </c>
      <c r="B28" s="21" t="n">
        <v>0.068</v>
      </c>
      <c r="C28" s="20"/>
    </row>
    <row r="29" customFormat="false" ht="15" hidden="false" customHeight="false" outlineLevel="0" collapsed="false">
      <c r="A29" s="6" t="s">
        <v>50</v>
      </c>
      <c r="B29" s="21" t="n">
        <v>0.029</v>
      </c>
      <c r="C29" s="20" t="s">
        <v>92</v>
      </c>
    </row>
    <row r="31" customFormat="false" ht="15" hidden="false" customHeight="false" outlineLevel="0" collapsed="false">
      <c r="A31" s="23" t="s">
        <v>93</v>
      </c>
    </row>
  </sheetData>
  <mergeCells count="1">
    <mergeCell ref="A1:C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2026-08-13T19:46:37Z</dcterms:created>
  <dc:creator>openpyxl</dc:creator>
  <dc:description/>
  <dc:language>en-US</dc:language>
  <cp:lastModifiedBy/>
  <dcterms:modified xsi:type="dcterms:W3CDTF">2026-08-13T19:46:37Z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